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021\ПУБЛИЧНЕ ПРЕДСТАВЛЕННЯ ЗВИТИВ\2021\програми\"/>
    </mc:Choice>
  </mc:AlternateContent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F24" i="4" l="1"/>
  <c r="I15" i="4"/>
  <c r="F10" i="4"/>
  <c r="D22" i="4"/>
  <c r="D27" i="4"/>
  <c r="D26" i="4"/>
  <c r="D25" i="4"/>
  <c r="D24" i="4"/>
  <c r="D23" i="4"/>
  <c r="C23" i="4" l="1"/>
  <c r="G13" i="4" l="1"/>
  <c r="G12" i="4"/>
  <c r="G11" i="4"/>
  <c r="G10" i="4"/>
  <c r="G9" i="4"/>
  <c r="G8" i="4"/>
  <c r="E8" i="4"/>
  <c r="G14" i="4" l="1"/>
  <c r="C25" i="4"/>
  <c r="C14" i="4" l="1"/>
  <c r="F14" i="4" l="1"/>
  <c r="D14" i="4"/>
  <c r="E14" i="4" l="1"/>
  <c r="D30" i="4"/>
  <c r="C30" i="4" l="1"/>
  <c r="C37" i="4" l="1"/>
  <c r="F20" i="4"/>
  <c r="D37" i="4" l="1"/>
  <c r="F30" i="4" l="1"/>
  <c r="F37" i="4" s="1"/>
  <c r="E22" i="4" l="1"/>
  <c r="G30" i="4" l="1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<sst xmlns="http://schemas.openxmlformats.org/spreadsheetml/2006/main" count="55" uniqueCount="36">
  <si>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</si>
  <si>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</si>
  <si>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</si>
  <si>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</si>
  <si>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</si>
  <si>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</si>
  <si>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</si>
  <si>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</si>
  <si>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</si>
  <si>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</si>
  <si>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</si>
  <si>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</si>
  <si>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</si>
  <si>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</si>
  <si>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</si>
  <si>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</si>
  <si>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</si>
  <si>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</si>
  <si>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</si>
  <si>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</si>
  <si>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</si>
  <si>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</si>
  <si>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</si>
  <si>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</si>
  <si>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</si>
  <si>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</si>
  <si>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</si>
  <si>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</si>
  <si>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</si>
  <si>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2021 рік </t>
  </si>
  <si>
    <t>% виконання до планових показників  2021 року</t>
  </si>
  <si>
    <t xml:space="preserve">Виконано на відповідну дату 2020 року </t>
  </si>
  <si>
    <t>Відхилення 2021 року до 2020 +/-</t>
  </si>
  <si>
    <t>% виконання до планових показників 2021 року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</si>
  <si>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01.08. 2021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</si>
  <si>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01.08. 2021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</si>
</sst>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5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43" fontId="13" fillId="0" borderId="0" xfId="0" applyNumberFormat="1" applyFont="1"/>
    <xf numFmtId="167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view="pageBreakPreview" zoomScaleNormal="75" zoomScaleSheetLayoutView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C37" sqref="C37:F37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50" t="s">
        <v>34</v>
      </c>
      <c r="B2" s="50"/>
      <c r="C2" s="50"/>
      <c r="D2" s="50"/>
      <c r="E2" s="50"/>
      <c r="F2" s="50"/>
      <c r="G2" s="50"/>
    </row>
    <row r="3" spans="1:9" s="4" customFormat="1" ht="18" x14ac:dyDescent="0.2">
      <c r="A3" s="51" t="s">
        <v>13</v>
      </c>
      <c r="B3" s="51"/>
      <c r="C3" s="51"/>
      <c r="D3" s="51"/>
      <c r="E3" s="51"/>
      <c r="F3" s="51"/>
      <c r="G3" s="51"/>
    </row>
    <row r="4" spans="1:9" s="4" customFormat="1" ht="18" x14ac:dyDescent="0.2">
      <c r="A4" s="51" t="s">
        <v>15</v>
      </c>
      <c r="B4" s="51"/>
      <c r="C4" s="51"/>
      <c r="D4" s="51"/>
      <c r="E4" s="51"/>
      <c r="F4" s="51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124804.629</v>
      </c>
      <c r="D8" s="38">
        <v>72453.171000000002</v>
      </c>
      <c r="E8" s="39">
        <f>D8/C8</f>
        <v>0.58053272206754447</v>
      </c>
      <c r="F8" s="38">
        <v>68931.869000000006</v>
      </c>
      <c r="G8" s="40">
        <f t="shared" ref="G8:G13" si="0">D8-F8</f>
        <v>3521.301999999996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1652587.6440000001</v>
      </c>
      <c r="D9" s="38">
        <v>906872.40500000003</v>
      </c>
      <c r="E9" s="39">
        <f t="shared" ref="E9:E13" si="1">D9/C9</f>
        <v>0.54875903755698174</v>
      </c>
      <c r="F9" s="38">
        <v>715106.272</v>
      </c>
      <c r="G9" s="40">
        <f t="shared" si="0"/>
        <v>191766.13300000003</v>
      </c>
      <c r="I9" s="36"/>
    </row>
    <row r="10" spans="1:9" ht="28.5" x14ac:dyDescent="0.2">
      <c r="A10" s="29" t="s">
        <v>5</v>
      </c>
      <c r="B10" s="37" t="s">
        <v>21</v>
      </c>
      <c r="C10" s="38">
        <v>15391.611000000001</v>
      </c>
      <c r="D10" s="38">
        <v>7797.5730000000003</v>
      </c>
      <c r="E10" s="39">
        <f t="shared" si="1"/>
        <v>0.50661188097854082</v>
      </c>
      <c r="F10" s="38">
        <f>28269.727-20605.165</f>
        <v>7664.5619999999981</v>
      </c>
      <c r="G10" s="40">
        <f t="shared" si="0"/>
        <v>133.01100000000224</v>
      </c>
      <c r="I10" s="36"/>
    </row>
    <row r="11" spans="1:9" ht="15" x14ac:dyDescent="0.2">
      <c r="A11" s="28" t="s">
        <v>7</v>
      </c>
      <c r="B11" s="37" t="s">
        <v>22</v>
      </c>
      <c r="C11" s="38">
        <v>35495.067999999999</v>
      </c>
      <c r="D11" s="38">
        <v>17366.427</v>
      </c>
      <c r="E11" s="39">
        <f t="shared" si="1"/>
        <v>0.48926309987629829</v>
      </c>
      <c r="F11" s="38">
        <v>15251.574000000001</v>
      </c>
      <c r="G11" s="40">
        <f t="shared" si="0"/>
        <v>2114.8529999999992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66101.615999999995</v>
      </c>
      <c r="D12" s="38">
        <v>31660.314999999999</v>
      </c>
      <c r="E12" s="39">
        <f t="shared" si="1"/>
        <v>0.47896431155329094</v>
      </c>
      <c r="F12" s="38">
        <v>20456.643</v>
      </c>
      <c r="G12" s="40">
        <f t="shared" si="0"/>
        <v>11203.671999999999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95536.394</v>
      </c>
      <c r="D13" s="38">
        <v>49617.663999999997</v>
      </c>
      <c r="E13" s="39">
        <f t="shared" si="1"/>
        <v>0.51935876918276813</v>
      </c>
      <c r="F13" s="38">
        <v>37207.953999999998</v>
      </c>
      <c r="G13" s="40">
        <f t="shared" si="0"/>
        <v>12409.71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1989916.9620000001</v>
      </c>
      <c r="D14" s="32">
        <f>SUM(D8:D13)</f>
        <v>1085767.5549999999</v>
      </c>
      <c r="E14" s="41">
        <f>D14/C14</f>
        <v>0.54563460472678749</v>
      </c>
      <c r="F14" s="32">
        <f>SUM(F8:F13)</f>
        <v>864618.87400000019</v>
      </c>
      <c r="G14" s="32">
        <f>SUM(G8:G13)</f>
        <v>221148.68100000001</v>
      </c>
      <c r="H14" s="17"/>
    </row>
    <row r="15" spans="1:9" s="4" customFormat="1" ht="27" customHeight="1" x14ac:dyDescent="0.2">
      <c r="A15" s="51" t="s">
        <v>35</v>
      </c>
      <c r="B15" s="51"/>
      <c r="C15" s="51"/>
      <c r="D15" s="51"/>
      <c r="E15" s="51"/>
      <c r="F15" s="51"/>
      <c r="G15" s="51"/>
      <c r="I15" s="46">
        <f>F14+20605.165</f>
        <v>885224.03900000022</v>
      </c>
    </row>
    <row r="16" spans="1:9" s="4" customFormat="1" ht="18" x14ac:dyDescent="0.2">
      <c r="A16" s="51" t="s">
        <v>13</v>
      </c>
      <c r="B16" s="51"/>
      <c r="C16" s="51"/>
      <c r="D16" s="51"/>
      <c r="E16" s="51"/>
      <c r="F16" s="51"/>
      <c r="G16" s="51"/>
    </row>
    <row r="17" spans="1:12" s="4" customFormat="1" ht="18" x14ac:dyDescent="0.2">
      <c r="A17" s="50" t="s">
        <v>27</v>
      </c>
      <c r="B17" s="50"/>
      <c r="C17" s="50"/>
      <c r="D17" s="50"/>
      <c r="E17" s="50"/>
      <c r="F17" s="50"/>
      <c r="G17" s="50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29</v>
      </c>
      <c r="D20" s="7" t="s">
        <v>17</v>
      </c>
      <c r="E20" s="7" t="s">
        <v>33</v>
      </c>
      <c r="F20" s="7" t="str">
        <f>$F$6</f>
        <v xml:space="preserve">Виконано на відповідну дату 2020 року </v>
      </c>
      <c r="G20" s="25" t="s">
        <v>32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2500</v>
      </c>
      <c r="D22" s="38">
        <f>111.972+7646.369+10.8</f>
        <v>7769.1409999999996</v>
      </c>
      <c r="E22" s="43">
        <f>D22/C22</f>
        <v>3.1076563999999998</v>
      </c>
      <c r="F22" s="38">
        <v>401.27499999999998</v>
      </c>
      <c r="G22" s="40">
        <f>D22-F22</f>
        <v>7367.866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93467.5+55986.433</f>
        <v>149453.93299999999</v>
      </c>
      <c r="D23" s="38">
        <f>27471.551+2053.694+30966.203</f>
        <v>60491.448000000004</v>
      </c>
      <c r="E23" s="43">
        <f>D23/C23</f>
        <v>0.40474979002392669</v>
      </c>
      <c r="F23" s="38">
        <v>119306.645</v>
      </c>
      <c r="G23" s="40">
        <f t="shared" ref="G23:G29" si="2">D23-F23</f>
        <v>-58815.197</v>
      </c>
      <c r="J23" s="36"/>
    </row>
    <row r="24" spans="1:12" s="12" customFormat="1" ht="31.5" customHeight="1" x14ac:dyDescent="0.2">
      <c r="A24" s="28" t="s">
        <v>28</v>
      </c>
      <c r="B24" s="37" t="s">
        <v>21</v>
      </c>
      <c r="C24" s="38">
        <v>31367.94</v>
      </c>
      <c r="D24" s="38">
        <f>0.926+6539.959</f>
        <v>6540.8850000000002</v>
      </c>
      <c r="E24" s="43">
        <f t="shared" ref="E24:E29" si="3">D24/C24</f>
        <v>0.20852134376691617</v>
      </c>
      <c r="F24" s="38">
        <f>3445.75-1230.441</f>
        <v>2215.3090000000002</v>
      </c>
      <c r="G24" s="40">
        <f t="shared" si="2"/>
        <v>4325.576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319.32+1550</f>
        <v>1869.32</v>
      </c>
      <c r="D25" s="38">
        <f>20.462+407.807+49.896</f>
        <v>478.16500000000002</v>
      </c>
      <c r="E25" s="43">
        <f t="shared" si="3"/>
        <v>0.2557962253653735</v>
      </c>
      <c r="F25" s="38">
        <v>3754.241</v>
      </c>
      <c r="G25" s="40">
        <f t="shared" si="2"/>
        <v>-3276.076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321.60000000000002</v>
      </c>
      <c r="D26" s="38">
        <f>3.369</f>
        <v>3.3690000000000002</v>
      </c>
      <c r="E26" s="43">
        <f t="shared" si="3"/>
        <v>1.0475746268656716E-2</v>
      </c>
      <c r="F26" s="38">
        <v>524.47500000000002</v>
      </c>
      <c r="G26" s="40">
        <f t="shared" si="2"/>
        <v>-521.10599999999999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106512.023</v>
      </c>
      <c r="D27" s="38">
        <f>309.886+36299.879</f>
        <v>36609.764999999999</v>
      </c>
      <c r="E27" s="43">
        <f t="shared" si="3"/>
        <v>0.3437148593074793</v>
      </c>
      <c r="F27" s="38">
        <v>51967.47</v>
      </c>
      <c r="G27" s="40">
        <f t="shared" si="2"/>
        <v>-15357.705000000002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23669.960999999999</v>
      </c>
      <c r="D28" s="38">
        <v>9048.4189999999999</v>
      </c>
      <c r="E28" s="43">
        <f t="shared" si="3"/>
        <v>0.38227435186733094</v>
      </c>
      <c r="F28" s="38">
        <v>0</v>
      </c>
      <c r="G28" s="40">
        <f t="shared" si="2"/>
        <v>9048.4189999999999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10000</v>
      </c>
      <c r="D29" s="38">
        <v>1557.5609999999999</v>
      </c>
      <c r="E29" s="43">
        <f t="shared" si="3"/>
        <v>0.15575609999999998</v>
      </c>
      <c r="F29" s="38">
        <v>9422.0669999999991</v>
      </c>
      <c r="G29" s="40">
        <f t="shared" si="2"/>
        <v>-7864.5059999999994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325694.777</v>
      </c>
      <c r="D30" s="42">
        <f>D22+D23+D24+D25+D26+D27+D28+D29</f>
        <v>122498.753</v>
      </c>
      <c r="E30" s="44">
        <f>D30/C30</f>
        <v>0.37611519020460066</v>
      </c>
      <c r="F30" s="42">
        <f>F22+F23+F24+F25+F26+F27+F28+F29</f>
        <v>187591.48199999999</v>
      </c>
      <c r="G30" s="45">
        <f>D30-F30</f>
        <v>-65092.728999999992</v>
      </c>
      <c r="H30" s="19"/>
      <c r="I30" s="20"/>
      <c r="J30" s="10"/>
    </row>
    <row r="31" spans="1:12" ht="14.25" customHeight="1" x14ac:dyDescent="0.2">
      <c r="A31" s="48"/>
      <c r="B31" s="49"/>
      <c r="C31" s="49"/>
      <c r="D31" s="49"/>
      <c r="F31" s="22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2315611.7390000001</v>
      </c>
      <c r="D37" s="22">
        <f>D30+D14</f>
        <v>1208266.308</v>
      </c>
      <c r="E37" s="22"/>
      <c r="F37" s="22">
        <f t="shared" ref="F37" si="4">F30+F14</f>
        <v>1052210.3560000001</v>
      </c>
      <c r="G37" s="22"/>
    </row>
    <row r="38" spans="3:7" x14ac:dyDescent="0.2">
      <c r="C38" s="22"/>
    </row>
    <row r="39" spans="3:7" x14ac:dyDescent="0.2">
      <c r="D39" s="47"/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Користувач Windows</cp:lastModifiedBy>
  <cp:lastPrinted>2021-08-17T13:07:58Z</cp:lastPrinted>
  <dcterms:created xsi:type="dcterms:W3CDTF">1996-10-08T23:32:33Z</dcterms:created>
  <dcterms:modified xsi:type="dcterms:W3CDTF">2021-08-17T13:08:17Z</dcterms:modified>
</cp:coreProperties>
</file>